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igener Dienstordner\rainer.wielinski\21.b - Wielinski\KfV\"/>
    </mc:Choice>
  </mc:AlternateContent>
  <xr:revisionPtr revIDLastSave="0" documentId="13_ncr:1_{8B60F277-739B-44A5-89A4-D7050E515D0C}" xr6:coauthVersionLast="47" xr6:coauthVersionMax="47" xr10:uidLastSave="{00000000-0000-0000-0000-000000000000}"/>
  <bookViews>
    <workbookView xWindow="28680" yWindow="330" windowWidth="25440" windowHeight="15540" xr2:uid="{BA3535C9-45C3-4654-98B3-4E34A77A86D1}"/>
  </bookViews>
  <sheets>
    <sheet name="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1" l="1"/>
  <c r="I40" i="1"/>
  <c r="G40" i="1"/>
  <c r="I39" i="1"/>
  <c r="I38" i="1"/>
  <c r="G38" i="1"/>
  <c r="I36" i="1"/>
  <c r="I35" i="1"/>
  <c r="H35" i="1"/>
  <c r="I33" i="1"/>
  <c r="I30" i="1"/>
  <c r="H30" i="1"/>
  <c r="G30" i="1"/>
  <c r="I28" i="1"/>
  <c r="I26" i="1"/>
  <c r="I25" i="1"/>
  <c r="C25" i="1"/>
  <c r="C28" i="1" s="1"/>
  <c r="B25" i="1"/>
  <c r="B28" i="1" s="1"/>
  <c r="I24" i="1"/>
  <c r="D24" i="1"/>
  <c r="I23" i="1"/>
  <c r="I22" i="1"/>
  <c r="I21" i="1"/>
  <c r="D21" i="1"/>
  <c r="D20" i="1"/>
  <c r="I16" i="1"/>
  <c r="H16" i="1"/>
  <c r="D16" i="1"/>
  <c r="D14" i="1"/>
  <c r="I13" i="1"/>
  <c r="D13" i="1"/>
  <c r="I12" i="1"/>
  <c r="D12" i="1"/>
  <c r="D11" i="1"/>
  <c r="I10" i="1"/>
  <c r="H10" i="1"/>
  <c r="D10" i="1"/>
  <c r="I9" i="1"/>
  <c r="D9" i="1"/>
  <c r="I8" i="1"/>
  <c r="D7" i="1"/>
  <c r="D25" i="1" s="1"/>
  <c r="D28" i="1" s="1"/>
  <c r="I42" i="1" l="1"/>
  <c r="D29" i="1" s="1"/>
  <c r="H42" i="1"/>
  <c r="C29" i="1" s="1"/>
  <c r="G42" i="1"/>
  <c r="B29" i="1" s="1"/>
  <c r="B30" i="1" s="1"/>
  <c r="D30" i="1"/>
  <c r="C30" i="1"/>
</calcChain>
</file>

<file path=xl/sharedStrings.xml><?xml version="1.0" encoding="utf-8"?>
<sst xmlns="http://schemas.openxmlformats.org/spreadsheetml/2006/main" count="80" uniqueCount="67">
  <si>
    <t>Jahresabschluss 2023</t>
  </si>
  <si>
    <t>KFV Fussball Börde</t>
  </si>
  <si>
    <t>Einnahmen</t>
  </si>
  <si>
    <t>Ausgaben</t>
  </si>
  <si>
    <t>KFV Börde</t>
  </si>
  <si>
    <t>FSA</t>
  </si>
  <si>
    <t>Name</t>
  </si>
  <si>
    <t>Plan 2023</t>
  </si>
  <si>
    <t>Ist 31.12.</t>
  </si>
  <si>
    <t xml:space="preserve">Mannschaftsbeitrag </t>
  </si>
  <si>
    <t>Abschreibung auf Sachanlagen</t>
  </si>
  <si>
    <t>Mannschaftsbeitrag - Nachlass Corona</t>
  </si>
  <si>
    <t>Pokalendspiele (Herren)</t>
  </si>
  <si>
    <t>Gebühren Ordnungsstrafen</t>
  </si>
  <si>
    <t>SR-Pate</t>
  </si>
  <si>
    <t>Gebühren Sportgerichte</t>
  </si>
  <si>
    <t xml:space="preserve">SR-Beobachtungen </t>
  </si>
  <si>
    <t>Nichterfüllung SR-Soll</t>
  </si>
  <si>
    <t>Fehlansetzung SR</t>
  </si>
  <si>
    <t>Startgeld HLM,HKM,Jugendpiele</t>
  </si>
  <si>
    <t>Sportgericht</t>
  </si>
  <si>
    <t>Gebühr Berufung KSG</t>
  </si>
  <si>
    <t>Raummiete</t>
  </si>
  <si>
    <t>Spielverlegungsgebühr</t>
  </si>
  <si>
    <t>Weiterbildung/Lehrmaterialien</t>
  </si>
  <si>
    <t>Lehrgangsgebühr/Weiterbildung</t>
  </si>
  <si>
    <t>Sportstättennutzung</t>
  </si>
  <si>
    <t>Einnahmen aus Trikotwerbung</t>
  </si>
  <si>
    <t>Ehrungen, Urkunden, Medaillen</t>
  </si>
  <si>
    <t>Spenden</t>
  </si>
  <si>
    <t>Hallenbestenermittlung Futsal</t>
  </si>
  <si>
    <t>Bearb.-gebühr SR-Ausweise</t>
  </si>
  <si>
    <t>Medizinische Absicherung</t>
  </si>
  <si>
    <t>Eigenanteil Kfz-Versicherung</t>
  </si>
  <si>
    <t>Tag des Mädchenfussballs</t>
  </si>
  <si>
    <t xml:space="preserve">Eintrittsgelder </t>
  </si>
  <si>
    <t>Verpflegung, Übernachtung</t>
  </si>
  <si>
    <t>SR-Pool</t>
  </si>
  <si>
    <t>SR-Paten</t>
  </si>
  <si>
    <t>Ausgleichszahlungen SR</t>
  </si>
  <si>
    <t>Sonstiges (Entnahme aus Rücklage etc.)</t>
  </si>
  <si>
    <t>Hallen,- Platzmiete</t>
  </si>
  <si>
    <t>Mahngebühr</t>
  </si>
  <si>
    <t>Entschädigung Kampfgericht</t>
  </si>
  <si>
    <t>Gesamt</t>
  </si>
  <si>
    <t>Entschädigung SR</t>
  </si>
  <si>
    <t>Bewirtungskosten/Verpflegung</t>
  </si>
  <si>
    <t xml:space="preserve">Plan </t>
  </si>
  <si>
    <t>Ist FSA*</t>
  </si>
  <si>
    <t>Ist KFV</t>
  </si>
  <si>
    <t>Versicherungen</t>
  </si>
  <si>
    <t>Sonstige Organisationskosten</t>
  </si>
  <si>
    <t>Ausgaben DFB-Regelhefte</t>
  </si>
  <si>
    <r>
      <rPr>
        <sz val="11"/>
        <color rgb="FF0070C0"/>
        <rFont val="Calibri"/>
        <family val="2"/>
      </rPr>
      <t>Gewinn</t>
    </r>
    <r>
      <rPr>
        <sz val="11"/>
        <color theme="1"/>
        <rFont val="Calibri"/>
        <family val="2"/>
        <scheme val="minor"/>
      </rPr>
      <t xml:space="preserve"> (+) /</t>
    </r>
    <r>
      <rPr>
        <sz val="11"/>
        <color rgb="FFFF0000"/>
        <rFont val="Calibri"/>
        <family val="2"/>
      </rPr>
      <t xml:space="preserve"> Verlust</t>
    </r>
    <r>
      <rPr>
        <sz val="11"/>
        <color theme="1"/>
        <rFont val="Calibri"/>
        <family val="2"/>
        <scheme val="minor"/>
      </rPr>
      <t xml:space="preserve"> (-)</t>
    </r>
  </si>
  <si>
    <t>Bekleidung/Sportmaterialien</t>
  </si>
  <si>
    <t>Kosten f. Sicherheit, Security</t>
  </si>
  <si>
    <t>*Jahresabschluss des FSA vom 09. Dezember 2024</t>
  </si>
  <si>
    <t>Tagegeld/Sitzungsgeld</t>
  </si>
  <si>
    <t>Auslagenersatz</t>
  </si>
  <si>
    <t xml:space="preserve">Ehrenamtsveranstaltung </t>
  </si>
  <si>
    <t>Sonstige Kosten/Aufwendungen</t>
  </si>
  <si>
    <t>Zuschüsse an Vereine</t>
  </si>
  <si>
    <t>KFZ-Versicherung</t>
  </si>
  <si>
    <t>Ehrungen und Jubiläen/Geschenk</t>
  </si>
  <si>
    <t xml:space="preserve">Reisekosten </t>
  </si>
  <si>
    <t>Büromaterial/Porto/Kopien/Interne</t>
  </si>
  <si>
    <t>Nebenkosten der Buchführung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</si>
</sst>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  <charset val="1"/>
    </font>
    <font>
      <sz val="9"/>
      <color rgb="FF0070C0"/>
      <name val="Calibri"/>
      <family val="2"/>
      <charset val="1"/>
    </font>
    <font>
      <b/>
      <sz val="9"/>
      <color rgb="FF0070C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6DCE5"/>
      </patternFill>
    </fill>
    <fill>
      <patternFill patternType="solid">
        <fgColor rgb="FFD6DCE5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2" fillId="2" borderId="1" xfId="0" applyFont="1" applyFill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164" fontId="2" fillId="3" borderId="1" xfId="0" applyNumberFormat="1" applyFont="1" applyFill="1" applyBorder="1"/>
    <xf numFmtId="164" fontId="5" fillId="4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49" fontId="2" fillId="3" borderId="1" xfId="0" applyNumberFormat="1" applyFont="1" applyFill="1" applyBorder="1"/>
    <xf numFmtId="164" fontId="5" fillId="3" borderId="1" xfId="0" applyNumberFormat="1" applyFont="1" applyFill="1" applyBorder="1"/>
    <xf numFmtId="49" fontId="2" fillId="0" borderId="1" xfId="0" applyNumberFormat="1" applyFont="1" applyBorder="1" applyAlignment="1">
      <alignment horizontal="left"/>
    </xf>
    <xf numFmtId="164" fontId="6" fillId="0" borderId="0" xfId="0" applyNumberFormat="1" applyFont="1"/>
    <xf numFmtId="164" fontId="2" fillId="0" borderId="1" xfId="0" applyNumberFormat="1" applyFont="1" applyBorder="1"/>
    <xf numFmtId="49" fontId="4" fillId="5" borderId="1" xfId="0" applyNumberFormat="1" applyFont="1" applyFill="1" applyBorder="1"/>
    <xf numFmtId="164" fontId="4" fillId="5" borderId="1" xfId="0" applyNumberFormat="1" applyFont="1" applyFill="1" applyBorder="1"/>
    <xf numFmtId="0" fontId="6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164" fontId="2" fillId="0" borderId="4" xfId="0" applyNumberFormat="1" applyFont="1" applyBorder="1"/>
    <xf numFmtId="164" fontId="2" fillId="4" borderId="5" xfId="0" applyNumberFormat="1" applyFont="1" applyFill="1" applyBorder="1" applyAlignment="1">
      <alignment horizontal="center"/>
    </xf>
    <xf numFmtId="164" fontId="2" fillId="0" borderId="6" xfId="0" applyNumberFormat="1" applyFont="1" applyBorder="1"/>
    <xf numFmtId="0" fontId="0" fillId="0" borderId="7" xfId="0" applyBorder="1"/>
    <xf numFmtId="164" fontId="2" fillId="0" borderId="7" xfId="0" applyNumberFormat="1" applyFont="1" applyBorder="1"/>
    <xf numFmtId="164" fontId="2" fillId="4" borderId="7" xfId="0" applyNumberFormat="1" applyFont="1" applyFill="1" applyBorder="1" applyAlignment="1">
      <alignment horizontal="center"/>
    </xf>
    <xf numFmtId="164" fontId="2" fillId="0" borderId="8" xfId="0" applyNumberFormat="1" applyFont="1" applyBorder="1"/>
    <xf numFmtId="0" fontId="2" fillId="3" borderId="0" xfId="0" applyFont="1" applyFill="1"/>
    <xf numFmtId="0" fontId="7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2" fillId="0" borderId="0" xfId="0" applyFont="1"/>
    <xf numFmtId="164" fontId="0" fillId="0" borderId="0" xfId="0" applyNumberFormat="1"/>
    <xf numFmtId="0" fontId="13" fillId="0" borderId="0" xfId="0" applyFont="1"/>
    <xf numFmtId="49" fontId="2" fillId="0" borderId="9" xfId="0" applyNumberFormat="1" applyFont="1" applyBorder="1" applyAlignment="1">
      <alignment horizontal="left"/>
    </xf>
    <xf numFmtId="164" fontId="2" fillId="3" borderId="9" xfId="0" applyNumberFormat="1" applyFont="1" applyFill="1" applyBorder="1"/>
    <xf numFmtId="164" fontId="5" fillId="4" borderId="9" xfId="0" applyNumberFormat="1" applyFont="1" applyFill="1" applyBorder="1"/>
    <xf numFmtId="164" fontId="5" fillId="0" borderId="9" xfId="0" applyNumberFormat="1" applyFont="1" applyBorder="1"/>
    <xf numFmtId="0" fontId="1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96DF-B8AF-409E-A8E3-979E1D8D8E4D}">
  <dimension ref="A2:I42"/>
  <sheetViews>
    <sheetView tabSelected="1" topLeftCell="A4" workbookViewId="0">
      <selection activeCell="C34" sqref="C34"/>
    </sheetView>
  </sheetViews>
  <sheetFormatPr baseColWidth="10" defaultRowHeight="15" x14ac:dyDescent="0.25"/>
  <cols>
    <col min="1" max="1" width="27" customWidth="1"/>
    <col min="5" max="5" width="2.7109375" customWidth="1"/>
    <col min="6" max="6" width="27" customWidth="1"/>
  </cols>
  <sheetData>
    <row r="2" spans="1:9" ht="21" x14ac:dyDescent="0.35">
      <c r="A2" s="1" t="s">
        <v>0</v>
      </c>
      <c r="B2" s="2"/>
      <c r="C2" s="2"/>
      <c r="D2" s="2"/>
      <c r="F2" s="1" t="s">
        <v>1</v>
      </c>
      <c r="G2" s="2"/>
      <c r="H2" s="2"/>
      <c r="I2" s="2"/>
    </row>
    <row r="3" spans="1:9" ht="18.75" x14ac:dyDescent="0.3">
      <c r="A3" s="3" t="s">
        <v>2</v>
      </c>
      <c r="B3" s="2"/>
      <c r="C3" s="2"/>
      <c r="D3" s="2"/>
      <c r="F3" s="3" t="s">
        <v>3</v>
      </c>
      <c r="G3" s="2"/>
      <c r="H3" s="2"/>
      <c r="I3" s="2"/>
    </row>
    <row r="4" spans="1:9" ht="18.75" x14ac:dyDescent="0.3">
      <c r="A4" s="3"/>
      <c r="B4" s="2"/>
      <c r="C4" s="2"/>
      <c r="D4" s="2"/>
      <c r="G4" s="2"/>
      <c r="H4" s="2"/>
      <c r="I4" s="2"/>
    </row>
    <row r="5" spans="1:9" x14ac:dyDescent="0.25">
      <c r="A5" s="4"/>
      <c r="B5" s="5" t="s">
        <v>4</v>
      </c>
      <c r="C5" s="6" t="s">
        <v>5</v>
      </c>
      <c r="D5" s="6" t="s">
        <v>4</v>
      </c>
      <c r="F5" s="4"/>
      <c r="G5" s="5" t="s">
        <v>4</v>
      </c>
      <c r="H5" s="6" t="s">
        <v>5</v>
      </c>
      <c r="I5" s="6" t="s">
        <v>4</v>
      </c>
    </row>
    <row r="6" spans="1:9" x14ac:dyDescent="0.25">
      <c r="A6" s="7" t="s">
        <v>6</v>
      </c>
      <c r="B6" s="8" t="s">
        <v>7</v>
      </c>
      <c r="C6" s="9" t="s">
        <v>8</v>
      </c>
      <c r="D6" s="9" t="s">
        <v>8</v>
      </c>
      <c r="F6" s="7" t="s">
        <v>6</v>
      </c>
      <c r="G6" s="8" t="s">
        <v>7</v>
      </c>
      <c r="H6" s="9" t="s">
        <v>8</v>
      </c>
      <c r="I6" s="9" t="s">
        <v>8</v>
      </c>
    </row>
    <row r="7" spans="1:9" x14ac:dyDescent="0.25">
      <c r="A7" s="10" t="s">
        <v>9</v>
      </c>
      <c r="B7" s="11">
        <v>14500</v>
      </c>
      <c r="C7" s="12">
        <v>14475</v>
      </c>
      <c r="D7" s="13">
        <f>226.75+201.75-251.75+276.75+276.75+276.75+276.75+276.75+276.75+276.75+276.75+201.75+226.75+226.75+226.75+201.75+226.75+226.75+251.75+251.75+226.75+251.75+201.75+201.75+226.75+201.75+226.75+201.75+201.75+201.75+200+251.75+201.75+226.75+201.75+201.75+201.75+226.75+201.75+226.75+201.75+201.75+226.75+251.75+276.75+226.75+226.75+276.75+226.75+251.75+226.75+251.75+276.75+201.75+251.75+201.75+821.75+1.75+226.75+1949+226.75-26.75*70</f>
        <v>13846.25</v>
      </c>
      <c r="E7" s="14"/>
      <c r="F7" s="15" t="s">
        <v>10</v>
      </c>
      <c r="G7" s="11">
        <v>1500</v>
      </c>
      <c r="H7" s="12">
        <v>95</v>
      </c>
      <c r="I7" s="16">
        <v>0</v>
      </c>
    </row>
    <row r="8" spans="1:9" x14ac:dyDescent="0.25">
      <c r="A8" s="10" t="s">
        <v>11</v>
      </c>
      <c r="B8" s="11">
        <v>0</v>
      </c>
      <c r="C8" s="12">
        <v>0</v>
      </c>
      <c r="D8" s="13">
        <v>0</v>
      </c>
      <c r="E8" s="14"/>
      <c r="F8" s="10" t="s">
        <v>12</v>
      </c>
      <c r="G8" s="11">
        <v>2000</v>
      </c>
      <c r="H8" s="12">
        <v>1885.2</v>
      </c>
      <c r="I8" s="13">
        <f>78+829.18+829.18+565.96+261.72+261.72</f>
        <v>2825.76</v>
      </c>
    </row>
    <row r="9" spans="1:9" x14ac:dyDescent="0.25">
      <c r="A9" s="10" t="s">
        <v>13</v>
      </c>
      <c r="B9" s="11">
        <v>1000</v>
      </c>
      <c r="C9" s="12">
        <v>1975</v>
      </c>
      <c r="D9" s="13">
        <f>40+10+50+40+40+40+25+25+25+10+25+25+10+10-10+10+10+10+10+10+10+10+10+10+10+10+10+10+10+20+10+10+10+10+10+10+10+10-100+10+10+10+10+10+10+10+10+10+20+10+10+10+10+10+10+10+10+10+10+10+20+10+10+30+30+10+10+10+10+60+10+10+10+10+10+10+22.5+10+10+10+10+10+10+10-22.5+10+10+10+10+30+10+10+10+10+10+10+10+10+10+10+10+10+10+10+10+10+40+10+10+25+40+75+25+25</f>
        <v>1535</v>
      </c>
      <c r="E9" s="14"/>
      <c r="F9" s="10" t="s">
        <v>14</v>
      </c>
      <c r="G9" s="11">
        <v>0</v>
      </c>
      <c r="H9" s="12">
        <v>0</v>
      </c>
      <c r="I9" s="13">
        <f>17.4+30+39+15+18+18+36+24+15+14+27+42+15+15+31.8+19.8+18+70.2+17.4+14+15+13.2+19.8+48+18+14+14+14+35+29+84+22.5+18+26+22.8+18+28.2+15+18+19.2+25.2+14+29.6+29+27+0.72+30.8+33.2+46+34.4+67.8+28.4+44+41+23+18</f>
        <v>1480.42</v>
      </c>
    </row>
    <row r="10" spans="1:9" x14ac:dyDescent="0.25">
      <c r="A10" s="10" t="s">
        <v>15</v>
      </c>
      <c r="B10" s="11">
        <v>10000</v>
      </c>
      <c r="C10" s="12">
        <v>23621.599999999999</v>
      </c>
      <c r="D10" s="13">
        <f>1183.9+850.8+245+480+145+170+145+90+145+175+195+95+145+125+125+170+95+120+290+245+285+95+45+105+110+145+120+145+170+145+245+95+145+170+195+115+145+145+100+110+145+85+125+145+195+95+90+245+45+305+155+205+145+45+45+145+145+95+145+120+145+145+125+580+125+95+145+545+145+45+35+645+5+145+145+35+95+255+170+195+245+65+105+145.8+190+940+195+45+70+145+85+95+400+95+135+110+145+95+145+130+195+170+145+22.5+45+45+95+170+90+145+45+45+45+145+100+195+120+170+45+145+110+95+145+55+145+145+170-85</f>
        <v>21143</v>
      </c>
      <c r="E10" s="14"/>
      <c r="F10" s="10" t="s">
        <v>16</v>
      </c>
      <c r="G10" s="11">
        <v>960</v>
      </c>
      <c r="H10" s="12">
        <f>606.3+1420</f>
        <v>2026.3</v>
      </c>
      <c r="I10" s="13">
        <f>56+56+34.4+45.2+41.6+35.6+43.4+44+38+44+29+41+27.6+44.6+78.4+39.8+72.2+32+28.8+36.8+60+29+22.4+20+44.8+38+27.8+29.6+35+41+59.8+118.8+32+41+30.8+32+27.8+25.4+44+32+34.4</f>
        <v>1693.9999999999998</v>
      </c>
    </row>
    <row r="11" spans="1:9" x14ac:dyDescent="0.25">
      <c r="A11" s="10" t="s">
        <v>17</v>
      </c>
      <c r="B11" s="11">
        <v>8000</v>
      </c>
      <c r="C11" s="12">
        <v>12245</v>
      </c>
      <c r="D11" s="13">
        <f>745+745+745+2355+745+2090+1805+95+295+700+2205+700+205+745+645+800+800+545+745+1605</f>
        <v>19315</v>
      </c>
      <c r="E11" s="14"/>
      <c r="F11" s="10" t="s">
        <v>18</v>
      </c>
      <c r="G11" s="11">
        <v>50</v>
      </c>
      <c r="H11" s="12">
        <v>0</v>
      </c>
      <c r="I11" s="13">
        <v>0</v>
      </c>
    </row>
    <row r="12" spans="1:9" x14ac:dyDescent="0.25">
      <c r="A12" s="10" t="s">
        <v>19</v>
      </c>
      <c r="B12" s="11">
        <v>3500</v>
      </c>
      <c r="C12" s="12">
        <v>1940</v>
      </c>
      <c r="D12" s="13">
        <f>1425+320+200+320+225+25+300+300+250+250+300+300+300+250+300</f>
        <v>5065</v>
      </c>
      <c r="E12" s="14"/>
      <c r="F12" s="10" t="s">
        <v>20</v>
      </c>
      <c r="G12" s="11">
        <v>3000</v>
      </c>
      <c r="H12" s="12">
        <v>3390</v>
      </c>
      <c r="I12" s="13">
        <f>125+225+175+125+225+145+100+150+150+25+240+90+100+240+75+95+120+90+75+100+150+25+220+200+25+150+250+150+100+75+140+75+15</f>
        <v>4245</v>
      </c>
    </row>
    <row r="13" spans="1:9" x14ac:dyDescent="0.25">
      <c r="A13" s="10" t="s">
        <v>21</v>
      </c>
      <c r="B13" s="11">
        <v>50</v>
      </c>
      <c r="C13" s="12">
        <v>300</v>
      </c>
      <c r="D13" s="13">
        <f>50+50+50+50+50</f>
        <v>250</v>
      </c>
      <c r="E13" s="14"/>
      <c r="F13" s="10" t="s">
        <v>22</v>
      </c>
      <c r="G13" s="11">
        <v>550</v>
      </c>
      <c r="H13" s="12">
        <v>0</v>
      </c>
      <c r="I13" s="13">
        <f>100+50+30+50+50+30+100+50</f>
        <v>460</v>
      </c>
    </row>
    <row r="14" spans="1:9" x14ac:dyDescent="0.25">
      <c r="A14" s="10" t="s">
        <v>23</v>
      </c>
      <c r="B14" s="11">
        <v>30</v>
      </c>
      <c r="C14" s="12">
        <v>30</v>
      </c>
      <c r="D14" s="13">
        <f>30+30+30</f>
        <v>90</v>
      </c>
      <c r="E14" s="14"/>
      <c r="F14" s="10" t="s">
        <v>24</v>
      </c>
      <c r="G14" s="11">
        <v>250</v>
      </c>
      <c r="H14" s="12">
        <v>80</v>
      </c>
      <c r="I14" s="13">
        <v>0</v>
      </c>
    </row>
    <row r="15" spans="1:9" x14ac:dyDescent="0.25">
      <c r="A15" s="10" t="s">
        <v>25</v>
      </c>
      <c r="B15" s="11">
        <v>0</v>
      </c>
      <c r="C15" s="12">
        <v>0</v>
      </c>
      <c r="D15" s="13">
        <v>0</v>
      </c>
      <c r="E15" s="14"/>
      <c r="F15" s="10" t="s">
        <v>26</v>
      </c>
      <c r="G15" s="11">
        <v>2000</v>
      </c>
      <c r="H15" s="12">
        <v>275.89</v>
      </c>
      <c r="I15" s="13">
        <v>0</v>
      </c>
    </row>
    <row r="16" spans="1:9" x14ac:dyDescent="0.25">
      <c r="A16" s="10" t="s">
        <v>27</v>
      </c>
      <c r="B16" s="11">
        <v>1500</v>
      </c>
      <c r="C16" s="12">
        <v>1750</v>
      </c>
      <c r="D16" s="13">
        <f>26.75*70</f>
        <v>1872.5</v>
      </c>
      <c r="E16" s="14"/>
      <c r="F16" s="10" t="s">
        <v>28</v>
      </c>
      <c r="G16" s="11">
        <v>3500</v>
      </c>
      <c r="H16" s="12">
        <f>2233.62+2191.03</f>
        <v>4424.6499999999996</v>
      </c>
      <c r="I16" s="13">
        <f>872.45+115.97+412.25+2191.03+171</f>
        <v>3762.7000000000003</v>
      </c>
    </row>
    <row r="17" spans="1:9" x14ac:dyDescent="0.25">
      <c r="A17" s="10" t="s">
        <v>29</v>
      </c>
      <c r="B17" s="11">
        <v>700</v>
      </c>
      <c r="C17" s="12">
        <v>700</v>
      </c>
      <c r="D17" s="13">
        <v>0</v>
      </c>
      <c r="E17" s="14"/>
      <c r="F17" s="10" t="s">
        <v>30</v>
      </c>
      <c r="G17" s="11">
        <v>0</v>
      </c>
      <c r="H17" s="12">
        <v>0</v>
      </c>
      <c r="I17" s="13">
        <v>0</v>
      </c>
    </row>
    <row r="18" spans="1:9" x14ac:dyDescent="0.25">
      <c r="A18" s="10" t="s">
        <v>31</v>
      </c>
      <c r="B18" s="11">
        <v>0</v>
      </c>
      <c r="C18" s="12">
        <v>0</v>
      </c>
      <c r="D18" s="13">
        <v>0</v>
      </c>
      <c r="E18" s="14"/>
      <c r="F18" s="17" t="s">
        <v>32</v>
      </c>
      <c r="G18" s="11">
        <v>200</v>
      </c>
      <c r="H18" s="12">
        <v>60</v>
      </c>
      <c r="I18" s="13">
        <v>60</v>
      </c>
    </row>
    <row r="19" spans="1:9" x14ac:dyDescent="0.25">
      <c r="A19" s="10" t="s">
        <v>33</v>
      </c>
      <c r="B19" s="11">
        <v>120</v>
      </c>
      <c r="C19" s="12">
        <v>0</v>
      </c>
      <c r="D19" s="13">
        <v>0</v>
      </c>
      <c r="E19" s="14"/>
      <c r="F19" s="10" t="s">
        <v>34</v>
      </c>
      <c r="G19" s="11">
        <v>0</v>
      </c>
      <c r="H19" s="12">
        <v>0</v>
      </c>
      <c r="I19" s="13">
        <v>0</v>
      </c>
    </row>
    <row r="20" spans="1:9" x14ac:dyDescent="0.25">
      <c r="A20" s="10" t="s">
        <v>35</v>
      </c>
      <c r="B20" s="11">
        <v>2000</v>
      </c>
      <c r="C20" s="12">
        <v>4650.42</v>
      </c>
      <c r="D20" s="13">
        <f>145+250+1030+2830-10-47-34</f>
        <v>4164</v>
      </c>
      <c r="E20" s="18"/>
      <c r="F20" s="10" t="s">
        <v>36</v>
      </c>
      <c r="G20" s="11">
        <v>0</v>
      </c>
      <c r="H20" s="12">
        <v>306.45999999999998</v>
      </c>
      <c r="I20" s="13">
        <v>0</v>
      </c>
    </row>
    <row r="21" spans="1:9" x14ac:dyDescent="0.25">
      <c r="A21" s="10" t="s">
        <v>37</v>
      </c>
      <c r="B21" s="11">
        <v>0</v>
      </c>
      <c r="C21" s="12">
        <v>56.38</v>
      </c>
      <c r="D21" s="13">
        <f>37.49+32.58+84.68+87.54+23.47-156.7+64.95+14.45+17.76+22.73+6.36+8.15+43.95+52.84+60.74+64.85+110.25+0.5+3.2+15.75+18.44+41.53+88.53+115.53+16.99+61.13+107.17+34.25+77.93+33.85</f>
        <v>1190.8900000000001</v>
      </c>
      <c r="E21" s="14"/>
      <c r="F21" s="10" t="s">
        <v>37</v>
      </c>
      <c r="G21" s="11">
        <v>0</v>
      </c>
      <c r="H21" s="12">
        <v>0</v>
      </c>
      <c r="I21" s="13">
        <f>1309.2</f>
        <v>1309.2</v>
      </c>
    </row>
    <row r="22" spans="1:9" x14ac:dyDescent="0.25">
      <c r="A22" s="10" t="s">
        <v>38</v>
      </c>
      <c r="B22" s="11">
        <v>0</v>
      </c>
      <c r="C22" s="12">
        <v>0</v>
      </c>
      <c r="D22" s="19">
        <v>0</v>
      </c>
      <c r="E22" s="14"/>
      <c r="F22" s="10" t="s">
        <v>39</v>
      </c>
      <c r="G22" s="11">
        <v>0</v>
      </c>
      <c r="H22" s="12">
        <v>0</v>
      </c>
      <c r="I22" s="13">
        <f>26.6+23.96</f>
        <v>50.56</v>
      </c>
    </row>
    <row r="23" spans="1:9" x14ac:dyDescent="0.25">
      <c r="A23" s="10" t="s">
        <v>40</v>
      </c>
      <c r="B23" s="11">
        <v>14410</v>
      </c>
      <c r="C23" s="12">
        <v>116.19</v>
      </c>
      <c r="D23" s="19">
        <v>0</v>
      </c>
      <c r="E23" s="14"/>
      <c r="F23" s="10" t="s">
        <v>41</v>
      </c>
      <c r="G23" s="11">
        <v>0</v>
      </c>
      <c r="H23" s="12">
        <v>0</v>
      </c>
      <c r="I23" s="13">
        <f>145.89</f>
        <v>145.88999999999999</v>
      </c>
    </row>
    <row r="24" spans="1:9" x14ac:dyDescent="0.25">
      <c r="A24" s="10" t="s">
        <v>42</v>
      </c>
      <c r="B24" s="11">
        <v>50</v>
      </c>
      <c r="C24" s="12">
        <v>25</v>
      </c>
      <c r="D24" s="19">
        <f>5+5</f>
        <v>10</v>
      </c>
      <c r="F24" s="10" t="s">
        <v>43</v>
      </c>
      <c r="G24" s="11">
        <v>1800</v>
      </c>
      <c r="H24" s="12">
        <v>801.8</v>
      </c>
      <c r="I24" s="13">
        <f>228+195.6+205.2+201+159+120+162.3+192.3+219+216+362.6+216.6+192+175.2+214.5+189+200.1+204.6+180+198</f>
        <v>4030.9999999999995</v>
      </c>
    </row>
    <row r="25" spans="1:9" x14ac:dyDescent="0.25">
      <c r="A25" s="20" t="s">
        <v>44</v>
      </c>
      <c r="B25" s="21">
        <f>SUM(B7:B24)</f>
        <v>55860</v>
      </c>
      <c r="C25" s="21">
        <f>SUM(C7:C24)</f>
        <v>61884.59</v>
      </c>
      <c r="D25" s="21">
        <f t="shared" ref="D25" si="0">SUM(D7:D24)</f>
        <v>68481.64</v>
      </c>
      <c r="F25" s="10" t="s">
        <v>45</v>
      </c>
      <c r="G25" s="11">
        <v>2500</v>
      </c>
      <c r="H25" s="12">
        <v>3180</v>
      </c>
      <c r="I25" s="13">
        <f>242+236+242.8+237.8+157.8+159+128.5+227+246.2+254+184.5+213.5+245+212.1+233+175.2+230+186.3</f>
        <v>3810.7</v>
      </c>
    </row>
    <row r="26" spans="1:9" ht="15.75" thickBot="1" x14ac:dyDescent="0.3">
      <c r="A26" s="14"/>
      <c r="B26" s="14"/>
      <c r="C26" s="14"/>
      <c r="D26" s="14"/>
      <c r="F26" s="10" t="s">
        <v>46</v>
      </c>
      <c r="G26" s="11">
        <v>2500</v>
      </c>
      <c r="H26" s="12">
        <v>0</v>
      </c>
      <c r="I26" s="13">
        <f>800.4+158.96+497.2+196.4+425.5+1060+502+104.63+415+48+129+30.39+102.2</f>
        <v>4469.68</v>
      </c>
    </row>
    <row r="27" spans="1:9" ht="15.75" thickBot="1" x14ac:dyDescent="0.3">
      <c r="A27" s="22"/>
      <c r="B27" s="23" t="s">
        <v>47</v>
      </c>
      <c r="C27" s="23" t="s">
        <v>48</v>
      </c>
      <c r="D27" s="24" t="s">
        <v>49</v>
      </c>
      <c r="F27" s="17" t="s">
        <v>50</v>
      </c>
      <c r="G27" s="11">
        <v>250</v>
      </c>
      <c r="H27" s="12">
        <v>0</v>
      </c>
      <c r="I27" s="13">
        <v>0</v>
      </c>
    </row>
    <row r="28" spans="1:9" x14ac:dyDescent="0.25">
      <c r="A28" s="25" t="s">
        <v>2</v>
      </c>
      <c r="B28" s="26">
        <f>B25</f>
        <v>55860</v>
      </c>
      <c r="C28" s="27">
        <f>C25</f>
        <v>61884.59</v>
      </c>
      <c r="D28" s="28">
        <f>D25</f>
        <v>68481.64</v>
      </c>
      <c r="F28" s="17" t="s">
        <v>51</v>
      </c>
      <c r="G28" s="11">
        <v>300</v>
      </c>
      <c r="H28" s="12">
        <v>10.88</v>
      </c>
      <c r="I28" s="13">
        <f>10.88</f>
        <v>10.88</v>
      </c>
    </row>
    <row r="29" spans="1:9" ht="15.75" thickBot="1" x14ac:dyDescent="0.3">
      <c r="A29" s="29" t="s">
        <v>3</v>
      </c>
      <c r="B29" s="30">
        <f>G42</f>
        <v>55860</v>
      </c>
      <c r="C29" s="31">
        <f>H42</f>
        <v>59043.849999999991</v>
      </c>
      <c r="D29" s="32">
        <f>I42</f>
        <v>67751.850000000006</v>
      </c>
      <c r="E29" s="33"/>
      <c r="F29" s="17" t="s">
        <v>52</v>
      </c>
      <c r="G29" s="11">
        <v>0</v>
      </c>
      <c r="H29" s="12">
        <v>0</v>
      </c>
      <c r="I29" s="13">
        <v>0</v>
      </c>
    </row>
    <row r="30" spans="1:9" x14ac:dyDescent="0.25">
      <c r="A30" s="34" t="s">
        <v>53</v>
      </c>
      <c r="B30" s="35">
        <f>B28-B29</f>
        <v>0</v>
      </c>
      <c r="C30" s="36">
        <f>C28-C29</f>
        <v>2840.7400000000052</v>
      </c>
      <c r="D30" s="37">
        <f>D28-D29</f>
        <v>729.7899999999936</v>
      </c>
      <c r="E30" s="38"/>
      <c r="F30" s="17" t="s">
        <v>54</v>
      </c>
      <c r="G30" s="11">
        <f>1800+500</f>
        <v>2300</v>
      </c>
      <c r="H30" s="12">
        <f>430.66+1166</f>
        <v>1596.66</v>
      </c>
      <c r="I30" s="13">
        <f>56.85+354.9+754.25+434.78</f>
        <v>1600.78</v>
      </c>
    </row>
    <row r="31" spans="1:9" x14ac:dyDescent="0.25">
      <c r="B31" s="39"/>
      <c r="C31" s="39"/>
      <c r="D31" s="39"/>
      <c r="E31" s="38"/>
      <c r="F31" s="10" t="s">
        <v>55</v>
      </c>
      <c r="G31" s="11">
        <v>1000</v>
      </c>
      <c r="H31" s="12">
        <v>40</v>
      </c>
      <c r="I31" s="13">
        <v>0</v>
      </c>
    </row>
    <row r="32" spans="1:9" x14ac:dyDescent="0.25">
      <c r="A32" s="40" t="s">
        <v>56</v>
      </c>
      <c r="B32" s="39"/>
      <c r="C32" s="39"/>
      <c r="D32" s="39"/>
      <c r="E32" s="38"/>
      <c r="F32" s="41" t="s">
        <v>57</v>
      </c>
      <c r="G32" s="42">
        <v>0</v>
      </c>
      <c r="H32" s="43">
        <v>0</v>
      </c>
      <c r="I32" s="44">
        <v>0</v>
      </c>
    </row>
    <row r="33" spans="1:9" x14ac:dyDescent="0.25">
      <c r="A33" s="40"/>
      <c r="B33" s="39"/>
      <c r="C33" s="39"/>
      <c r="D33" s="39"/>
      <c r="E33" s="38"/>
      <c r="F33" s="17" t="s">
        <v>58</v>
      </c>
      <c r="G33" s="11">
        <v>16000</v>
      </c>
      <c r="H33" s="12">
        <v>14825</v>
      </c>
      <c r="I33" s="13">
        <f>1425+1425+1425+1405+1405+1405+1185+30+60+1275+1275+1275+1235+1235</f>
        <v>16060</v>
      </c>
    </row>
    <row r="34" spans="1:9" x14ac:dyDescent="0.25">
      <c r="A34" s="45"/>
      <c r="B34" s="39"/>
      <c r="C34" s="39"/>
      <c r="D34" s="39"/>
      <c r="E34" s="38"/>
      <c r="F34" s="17" t="s">
        <v>59</v>
      </c>
      <c r="G34" s="11">
        <v>2500</v>
      </c>
      <c r="H34" s="12">
        <v>0</v>
      </c>
      <c r="I34" s="13">
        <v>1106</v>
      </c>
    </row>
    <row r="35" spans="1:9" x14ac:dyDescent="0.25">
      <c r="B35" s="39"/>
      <c r="C35" s="39"/>
      <c r="D35" s="39"/>
      <c r="E35" s="38"/>
      <c r="F35" s="17" t="s">
        <v>60</v>
      </c>
      <c r="G35" s="11">
        <v>100</v>
      </c>
      <c r="H35" s="12">
        <f>183.24+89.25</f>
        <v>272.49</v>
      </c>
      <c r="I35" s="13">
        <f>69+340.27+89.25+80+80+80</f>
        <v>738.52</v>
      </c>
    </row>
    <row r="36" spans="1:9" x14ac:dyDescent="0.25">
      <c r="B36" s="39"/>
      <c r="C36" s="39"/>
      <c r="D36" s="39"/>
      <c r="E36" s="38"/>
      <c r="F36" s="17" t="s">
        <v>61</v>
      </c>
      <c r="G36" s="11">
        <v>7200</v>
      </c>
      <c r="H36" s="12">
        <v>12865</v>
      </c>
      <c r="I36" s="13">
        <f>225+50+525+790+2075+8800</f>
        <v>12465</v>
      </c>
    </row>
    <row r="37" spans="1:9" x14ac:dyDescent="0.25">
      <c r="B37" s="39"/>
      <c r="C37" s="39"/>
      <c r="D37" s="39"/>
      <c r="E37" s="38"/>
      <c r="F37" s="10" t="s">
        <v>62</v>
      </c>
      <c r="G37" s="11">
        <v>250</v>
      </c>
      <c r="H37" s="12">
        <v>0</v>
      </c>
      <c r="I37" s="13">
        <v>0</v>
      </c>
    </row>
    <row r="38" spans="1:9" x14ac:dyDescent="0.25">
      <c r="B38" s="39"/>
      <c r="C38" s="39"/>
      <c r="D38" s="39"/>
      <c r="E38" s="38"/>
      <c r="F38" s="17" t="s">
        <v>63</v>
      </c>
      <c r="G38" s="11">
        <f>100+200+350</f>
        <v>650</v>
      </c>
      <c r="H38" s="12">
        <v>4192.25</v>
      </c>
      <c r="I38" s="13">
        <f>207.4+10+40+200+55+14.17+27.98</f>
        <v>554.54999999999995</v>
      </c>
    </row>
    <row r="39" spans="1:9" x14ac:dyDescent="0.25">
      <c r="B39" s="39"/>
      <c r="C39" s="39"/>
      <c r="D39" s="39"/>
      <c r="E39" s="38"/>
      <c r="F39" s="10" t="s">
        <v>64</v>
      </c>
      <c r="G39" s="11">
        <v>3700</v>
      </c>
      <c r="H39" s="12">
        <v>7923.7</v>
      </c>
      <c r="I39" s="13">
        <f>9+25.5+2.4+13.2+84.5+9.6+19.5+12+18+16.2+33.6+13.2+5.4+15+33+36+17+18+12+18+36+28.8+13.2+27+24+36+18+12.6+36.6+88.5+16.5+13.2+37.8+42+6+13.2+18+6+22.8+15+9+8.4+13.2+29+15+19.5+15.7+24+13.8+18+115.5+24+15+7.5+21+28.2+37.5+27+25.8+39+24+12+30+6+15+18+15+71.03+27+52.5+12+60+24+16.8+18+33.5+19.5+29+6+15+60+40.8+33.5+51+116.4+27+3+10.8+36.8+88.5+18+25.8+30+12+16.8+6+9+12.6+12+21+9+8.4+21+12+18.5+36+9+18+28.8+15+33+27+33+39+5.4+6.6+10.8+9+24+130.5+6+16.2+9+18.5+48+47.4+69+27.6+37.5+33+24+49.2+9+7.2+12+18+62.8+45+16.2+117+51+45.6+8.4+15+12+16.2+84.6+36+60+37.8+58+42+40+45+43.2+51.4+42.4+150.8+54+12+24+22+18.6+10+10+10.8+6+6+12+4+5.6+7.6+8+8.5+18.4+6+4+9.4+36.6+7.2+160.5+25.8+18+36+21+99+15+9.6+5.4+38.4+15+15+9+16.8+21+7.2+48+24.6+14+5.6+9+7.8+6+67.2+36.6+97.5+126.8+27+24+34.2+3+53+30.8+15+9+18+18+29.4+5.1+5.7+8.8+4+6.2+5+3+5+2+4.3+16.8+6+57+113.4+24+76.8+88.5+81.6+11-1078+103.2+42+51+111+21+489.08+16.2+1.2+154.7-426.25</f>
        <v>6096.9600000000009</v>
      </c>
    </row>
    <row r="40" spans="1:9" x14ac:dyDescent="0.25">
      <c r="B40" s="39"/>
      <c r="C40" s="39"/>
      <c r="D40" s="39"/>
      <c r="E40" s="38"/>
      <c r="F40" s="10" t="s">
        <v>65</v>
      </c>
      <c r="G40" s="11">
        <f>150+50+50+500</f>
        <v>750</v>
      </c>
      <c r="H40" s="12">
        <v>618.01</v>
      </c>
      <c r="I40" s="13">
        <f>132.47+85.14+152.58+20+44.99+117.71+85.14+5+44.64</f>
        <v>687.67000000000007</v>
      </c>
    </row>
    <row r="41" spans="1:9" x14ac:dyDescent="0.25">
      <c r="B41" s="39"/>
      <c r="C41" s="39"/>
      <c r="D41" s="39"/>
      <c r="E41" s="38"/>
      <c r="F41" s="10" t="s">
        <v>66</v>
      </c>
      <c r="G41" s="11">
        <v>50</v>
      </c>
      <c r="H41" s="12">
        <v>174.56</v>
      </c>
      <c r="I41" s="13">
        <f>10+5.6+14.8+8.62+7.9+9.65+8.2+0.8+1+8.2+11.81</f>
        <v>86.58</v>
      </c>
    </row>
    <row r="42" spans="1:9" x14ac:dyDescent="0.25">
      <c r="B42" s="39"/>
      <c r="C42" s="39"/>
      <c r="D42" s="39"/>
      <c r="E42" s="38"/>
      <c r="F42" s="20" t="s">
        <v>44</v>
      </c>
      <c r="G42" s="21">
        <f>SUM(G7:G41)</f>
        <v>55860</v>
      </c>
      <c r="H42" s="21">
        <f>SUM(H7:H41)</f>
        <v>59043.849999999991</v>
      </c>
      <c r="I42" s="21">
        <f>SUM(I7:I41)</f>
        <v>67751.850000000006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Wielinski, Rainer</dc:creator>
  <cp:lastModifiedBy>Wielinski, Rainer</cp:lastModifiedBy>
  <cp:lastPrinted>2026-05-01T12:12:47Z</cp:lastPrinted>
  <dcterms:created xsi:type="dcterms:W3CDTF">2026-05-01T12:08:30Z</dcterms:created>
  <dcterms:modified xsi:type="dcterms:W3CDTF">2026-05-01T12:16:07Z</dcterms:modified>
</cp:coreProperties>
</file>